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50" windowHeight="7930" activeTab="0"/>
  </bookViews>
  <sheets>
    <sheet name="Cashflow Forecast Sep20-Aug21" sheetId="1" r:id="rId1"/>
    <sheet name="Cashflow Forecast Sep21-Aug22" sheetId="2" r:id="rId2"/>
    <sheet name="Annual Summaries" sheetId="3" r:id="rId3"/>
    <sheet name="Staffing" sheetId="4" r:id="rId4"/>
  </sheets>
  <definedNames>
    <definedName name="_xlnm.Print_Area" localSheetId="1">'Cashflow Forecast Sep21-Aug22'!$A$1:$P$47</definedName>
  </definedNames>
  <calcPr fullCalcOnLoad="1"/>
</workbook>
</file>

<file path=xl/comments4.xml><?xml version="1.0" encoding="utf-8"?>
<comments xmlns="http://schemas.openxmlformats.org/spreadsheetml/2006/main">
  <authors>
    <author>ctho</author>
    <author>Stephanie M M Armstrong</author>
    <author>smma</author>
  </authors>
  <commentList>
    <comment ref="E2" authorId="0">
      <text>
        <r>
          <rPr>
            <b/>
            <sz val="8"/>
            <rFont val="Tahoma"/>
            <family val="2"/>
          </rPr>
          <t xml:space="preserve">Payable after allowance of £8424
</t>
        </r>
      </text>
    </comment>
    <comment ref="F5" authorId="1">
      <text>
        <r>
          <rPr>
            <b/>
            <sz val="8"/>
            <rFont val="Tahoma"/>
            <family val="2"/>
          </rPr>
          <t>Stephanie M M Armstrong:</t>
        </r>
        <r>
          <rPr>
            <sz val="8"/>
            <rFont val="Tahoma"/>
            <family val="2"/>
          </rPr>
          <t xml:space="preserve">
52 wks - 5.6wks as you do not accrue hol entitlement while you are on hol
</t>
        </r>
      </text>
    </comment>
    <comment ref="K5" authorId="2">
      <text>
        <r>
          <rPr>
            <b/>
            <sz val="8"/>
            <rFont val="Tahoma"/>
            <family val="2"/>
          </rPr>
          <t>smma:</t>
        </r>
        <r>
          <rPr>
            <sz val="8"/>
            <rFont val="Tahoma"/>
            <family val="2"/>
          </rPr>
          <t xml:space="preserve">
Include Emplolyers NI and travel or pension contributions</t>
        </r>
      </text>
    </comment>
  </commentList>
</comments>
</file>

<file path=xl/sharedStrings.xml><?xml version="1.0" encoding="utf-8"?>
<sst xmlns="http://schemas.openxmlformats.org/spreadsheetml/2006/main" count="149" uniqueCount="76">
  <si>
    <t>INCOME</t>
  </si>
  <si>
    <t>EXPENDITURE</t>
  </si>
  <si>
    <t>Fees</t>
  </si>
  <si>
    <t>Fundraising</t>
  </si>
  <si>
    <t>Grants</t>
  </si>
  <si>
    <t>Donations</t>
  </si>
  <si>
    <t>Bank interest</t>
  </si>
  <si>
    <t>Other</t>
  </si>
  <si>
    <t>Total</t>
  </si>
  <si>
    <t>Food</t>
  </si>
  <si>
    <t>Consumables</t>
  </si>
  <si>
    <t>Equipment</t>
  </si>
  <si>
    <t>Admin</t>
  </si>
  <si>
    <t>TOTAL</t>
  </si>
  <si>
    <t>Average income</t>
  </si>
  <si>
    <t>Average expenditure</t>
  </si>
  <si>
    <t>Average</t>
  </si>
  <si>
    <t>Staff wage as a % of income</t>
  </si>
  <si>
    <t>Insurance/OFSTED</t>
  </si>
  <si>
    <t>Opening Balance</t>
  </si>
  <si>
    <t>Closing Balance</t>
  </si>
  <si>
    <t>Cash flow movement</t>
  </si>
  <si>
    <t>Average monthly (income less exp)</t>
  </si>
  <si>
    <t>Staffing</t>
  </si>
  <si>
    <t>On cost %</t>
  </si>
  <si>
    <t>Job Title</t>
  </si>
  <si>
    <t>Hrly rate</t>
  </si>
  <si>
    <t>Hrs per week</t>
  </si>
  <si>
    <t>On-costs</t>
  </si>
  <si>
    <t>Total annual cost (based on 38 wks)</t>
  </si>
  <si>
    <t>Tot hrs worked for year (Based on 38 wks)</t>
  </si>
  <si>
    <t>Avg weekly hours (over 46.4 weeks)</t>
  </si>
  <si>
    <t>Tot wkly cost based on 38wks</t>
  </si>
  <si>
    <t>Play assistant</t>
  </si>
  <si>
    <t>Total monthly cost over 12 mths</t>
  </si>
  <si>
    <t>cash reserve</t>
  </si>
  <si>
    <t>Play Leader</t>
  </si>
  <si>
    <t>Amount subject to EER oncosts</t>
  </si>
  <si>
    <t>Holiday allowance (hrs)</t>
  </si>
  <si>
    <t>Gross Basic salary</t>
  </si>
  <si>
    <t>HOLIDAY PAY</t>
  </si>
  <si>
    <t xml:space="preserve">Annual Hol Pay </t>
  </si>
  <si>
    <t>Total Gross weekly salary</t>
  </si>
  <si>
    <t>Total weekly cost to employer</t>
  </si>
  <si>
    <t>BASIC PAY</t>
  </si>
  <si>
    <t>Closing Balance less Redundancy</t>
  </si>
  <si>
    <t>Opening balance</t>
  </si>
  <si>
    <t>Income</t>
  </si>
  <si>
    <t>Total income</t>
  </si>
  <si>
    <t>Expenditure</t>
  </si>
  <si>
    <t>Cashflow movement</t>
  </si>
  <si>
    <t>Closing balance</t>
  </si>
  <si>
    <t xml:space="preserve">Rent and rates </t>
  </si>
  <si>
    <t xml:space="preserve">Training </t>
  </si>
  <si>
    <t>N.B Please check NI Threashold still applies on HMRC website</t>
  </si>
  <si>
    <t>No Wks Full Year</t>
  </si>
  <si>
    <t>No Wks Term Time</t>
  </si>
  <si>
    <t>Holidays</t>
  </si>
  <si>
    <t>Enter Name</t>
  </si>
  <si>
    <t>2 year old free entitlement</t>
  </si>
  <si>
    <t>3 year old free entitlement</t>
  </si>
  <si>
    <t>Local authority grants</t>
  </si>
  <si>
    <t>Fees for snack / lunch</t>
  </si>
  <si>
    <t>Payments for meals</t>
  </si>
  <si>
    <t>Professional fees (accountant / HR consultant)</t>
  </si>
  <si>
    <t>Redundancy Payment Req'd</t>
  </si>
  <si>
    <t>NI employer contribution limit 8122</t>
  </si>
  <si>
    <t>Pension Contirbutions</t>
  </si>
  <si>
    <t>Salaries (Inc Hol &amp; NI)</t>
  </si>
  <si>
    <t>(8424/52 = £162 allowance per week)</t>
  </si>
  <si>
    <t>Basic Salary less £162 allowance</t>
  </si>
  <si>
    <t xml:space="preserve">Oncost allows for Employer Secondary NI contributions.  Not includedWorkplace Pensions - employees automatically enrolled when earn between 5876 - 45000 (employer contributions 3% of total salary. </t>
  </si>
  <si>
    <t>Sept 2020 - August 2021</t>
  </si>
  <si>
    <t>Sept 2021 - August 2022</t>
  </si>
  <si>
    <t>2020 to 2021</t>
  </si>
  <si>
    <t>2021 to 2022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</si>
</sst>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"/>
    <numFmt numFmtId="166" formatCode="0.0%"/>
    <numFmt numFmtId="167" formatCode="[$-809]dd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1" fillId="0" borderId="0" xfId="59" applyFont="1" applyAlignment="1">
      <alignment horizontal="center"/>
    </xf>
    <xf numFmtId="0" fontId="1" fillId="34" borderId="0" xfId="0" applyFont="1" applyFill="1" applyAlignment="1">
      <alignment/>
    </xf>
    <xf numFmtId="164" fontId="1" fillId="34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9" fontId="0" fillId="0" borderId="0" xfId="59" applyAlignment="1">
      <alignment horizontal="center"/>
    </xf>
    <xf numFmtId="9" fontId="0" fillId="0" borderId="0" xfId="59" applyAlignment="1">
      <alignment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1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3" fontId="0" fillId="0" borderId="0" xfId="0" applyNumberFormat="1" applyAlignment="1" applyProtection="1">
      <alignment horizontal="right"/>
      <protection/>
    </xf>
    <xf numFmtId="43" fontId="1" fillId="0" borderId="14" xfId="0" applyNumberFormat="1" applyFont="1" applyBorder="1" applyAlignment="1" applyProtection="1">
      <alignment/>
      <protection/>
    </xf>
    <xf numFmtId="43" fontId="1" fillId="0" borderId="15" xfId="0" applyNumberFormat="1" applyFont="1" applyBorder="1" applyAlignment="1" applyProtection="1">
      <alignment/>
      <protection/>
    </xf>
    <xf numFmtId="43" fontId="1" fillId="0" borderId="0" xfId="0" applyNumberFormat="1" applyFont="1" applyAlignment="1" applyProtection="1">
      <alignment/>
      <protection/>
    </xf>
    <xf numFmtId="43" fontId="1" fillId="35" borderId="0" xfId="0" applyNumberFormat="1" applyFont="1" applyFill="1" applyAlignment="1" applyProtection="1">
      <alignment/>
      <protection/>
    </xf>
    <xf numFmtId="43" fontId="1" fillId="0" borderId="0" xfId="0" applyNumberFormat="1" applyFont="1" applyBorder="1" applyAlignment="1" applyProtection="1">
      <alignment/>
      <protection/>
    </xf>
    <xf numFmtId="43" fontId="1" fillId="0" borderId="16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3" fontId="1" fillId="0" borderId="17" xfId="0" applyNumberFormat="1" applyFont="1" applyBorder="1" applyAlignment="1" applyProtection="1">
      <alignment/>
      <protection/>
    </xf>
    <xf numFmtId="0" fontId="1" fillId="35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0" fillId="0" borderId="18" xfId="59" applyBorder="1" applyAlignment="1" applyProtection="1">
      <alignment horizontal="center"/>
      <protection/>
    </xf>
    <xf numFmtId="0" fontId="0" fillId="0" borderId="18" xfId="59" applyNumberForma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43" fontId="1" fillId="36" borderId="19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166" fontId="1" fillId="34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37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4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44" fontId="1" fillId="38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44" fontId="4" fillId="33" borderId="0" xfId="44" applyFont="1" applyFill="1" applyAlignment="1">
      <alignment/>
    </xf>
    <xf numFmtId="44" fontId="0" fillId="0" borderId="17" xfId="44" applyFont="1" applyFill="1" applyBorder="1" applyAlignment="1">
      <alignment/>
    </xf>
    <xf numFmtId="44" fontId="0" fillId="0" borderId="0" xfId="44" applyFont="1" applyAlignment="1">
      <alignment/>
    </xf>
    <xf numFmtId="44" fontId="10" fillId="39" borderId="0" xfId="44" applyFont="1" applyFill="1" applyAlignment="1">
      <alignment/>
    </xf>
    <xf numFmtId="44" fontId="11" fillId="34" borderId="0" xfId="44" applyFont="1" applyFill="1" applyBorder="1" applyAlignment="1">
      <alignment/>
    </xf>
    <xf numFmtId="44" fontId="12" fillId="39" borderId="0" xfId="44" applyFont="1" applyFill="1" applyAlignment="1">
      <alignment/>
    </xf>
    <xf numFmtId="44" fontId="0" fillId="34" borderId="17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39.421875" style="0" customWidth="1"/>
    <col min="2" max="3" width="9.421875" style="0" bestFit="1" customWidth="1"/>
    <col min="4" max="4" width="10.421875" style="0" bestFit="1" customWidth="1"/>
    <col min="5" max="13" width="9.421875" style="0" bestFit="1" customWidth="1"/>
    <col min="14" max="14" width="10.421875" style="0" bestFit="1" customWidth="1"/>
    <col min="15" max="16" width="9.421875" style="0" bestFit="1" customWidth="1"/>
  </cols>
  <sheetData>
    <row r="1" spans="1:14" ht="12.7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13.5" thickBot="1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2.75">
      <c r="A3" s="1" t="s">
        <v>55</v>
      </c>
      <c r="B3" s="1">
        <v>4.4</v>
      </c>
      <c r="C3" s="1">
        <f>SUM(C4:C5)</f>
        <v>4.4</v>
      </c>
      <c r="D3" s="1">
        <f aca="true" t="shared" si="0" ref="D3:M3">SUM(D4:D5)</f>
        <v>4.2</v>
      </c>
      <c r="E3" s="1">
        <f t="shared" si="0"/>
        <v>4.6000000000000005</v>
      </c>
      <c r="F3" s="1">
        <f t="shared" si="0"/>
        <v>4.2</v>
      </c>
      <c r="G3" s="1">
        <f t="shared" si="0"/>
        <v>4</v>
      </c>
      <c r="H3" s="1">
        <f t="shared" si="0"/>
        <v>4.6000000000000005</v>
      </c>
      <c r="I3" s="1">
        <f t="shared" si="0"/>
        <v>4.4</v>
      </c>
      <c r="J3" s="1">
        <f t="shared" si="0"/>
        <v>4.2</v>
      </c>
      <c r="K3" s="1">
        <f t="shared" si="0"/>
        <v>4.4</v>
      </c>
      <c r="L3" s="1">
        <f t="shared" si="0"/>
        <v>4.4</v>
      </c>
      <c r="M3" s="1">
        <f t="shared" si="0"/>
        <v>4.4</v>
      </c>
      <c r="N3">
        <f>SUM(B3:M3)</f>
        <v>52.2</v>
      </c>
    </row>
    <row r="4" spans="1:14" ht="12.75">
      <c r="A4" s="1" t="s">
        <v>56</v>
      </c>
      <c r="B4" s="1">
        <f>21*0.2</f>
        <v>4.2</v>
      </c>
      <c r="C4" s="1">
        <f>17*0.2</f>
        <v>3.4000000000000004</v>
      </c>
      <c r="D4" s="1">
        <f>21*0.2</f>
        <v>4.2</v>
      </c>
      <c r="E4" s="1">
        <f>14*0.2</f>
        <v>2.8000000000000003</v>
      </c>
      <c r="F4" s="1">
        <f>19*0.2</f>
        <v>3.8000000000000003</v>
      </c>
      <c r="G4" s="1">
        <f>15*0.2</f>
        <v>3</v>
      </c>
      <c r="H4" s="1">
        <f>23*0.2</f>
        <v>4.6000000000000005</v>
      </c>
      <c r="I4" s="1">
        <f>11*0.2</f>
        <v>2.2</v>
      </c>
      <c r="J4" s="1">
        <f>19*0.2</f>
        <v>3.8000000000000003</v>
      </c>
      <c r="K4" s="1">
        <f>18*0.2</f>
        <v>3.6</v>
      </c>
      <c r="L4" s="1">
        <f>12*0.2</f>
        <v>2.4000000000000004</v>
      </c>
      <c r="M4" s="1">
        <v>0</v>
      </c>
      <c r="N4">
        <f>SUM(B4:M4)</f>
        <v>38</v>
      </c>
    </row>
    <row r="5" spans="1:14" ht="12.75">
      <c r="A5" s="1" t="s">
        <v>57</v>
      </c>
      <c r="B5" s="1">
        <v>0.2</v>
      </c>
      <c r="C5" s="1">
        <v>1</v>
      </c>
      <c r="D5" s="1">
        <v>0</v>
      </c>
      <c r="E5" s="1">
        <f>9*0.2</f>
        <v>1.8</v>
      </c>
      <c r="F5" s="1">
        <f>2*0.2</f>
        <v>0.4</v>
      </c>
      <c r="G5" s="1">
        <f>5*0.2</f>
        <v>1</v>
      </c>
      <c r="H5" s="1">
        <f>0*0.2</f>
        <v>0</v>
      </c>
      <c r="I5" s="1">
        <f>11*0.2</f>
        <v>2.2</v>
      </c>
      <c r="J5" s="1">
        <f>2*0.2</f>
        <v>0.4</v>
      </c>
      <c r="K5" s="1">
        <f>4*0.2</f>
        <v>0.8</v>
      </c>
      <c r="L5" s="1">
        <f>10*0.2</f>
        <v>2</v>
      </c>
      <c r="M5" s="1">
        <f>22*0.2</f>
        <v>4.4</v>
      </c>
      <c r="N5">
        <f>SUM(B5:M5)</f>
        <v>14.200000000000001</v>
      </c>
    </row>
    <row r="6" spans="2:16" ht="12.75">
      <c r="B6" s="2">
        <v>44075</v>
      </c>
      <c r="C6" s="2">
        <v>44105</v>
      </c>
      <c r="D6" s="2">
        <v>44136</v>
      </c>
      <c r="E6" s="2">
        <v>44166</v>
      </c>
      <c r="F6" s="2">
        <v>44197</v>
      </c>
      <c r="G6" s="2">
        <v>44228</v>
      </c>
      <c r="H6" s="2">
        <v>44256</v>
      </c>
      <c r="I6" s="2">
        <v>44287</v>
      </c>
      <c r="J6" s="2">
        <v>44317</v>
      </c>
      <c r="K6" s="2">
        <v>44348</v>
      </c>
      <c r="L6" s="2">
        <v>44378</v>
      </c>
      <c r="M6" s="2">
        <v>44409</v>
      </c>
      <c r="N6" s="4" t="s">
        <v>13</v>
      </c>
      <c r="P6" s="4" t="s">
        <v>16</v>
      </c>
    </row>
    <row r="7" ht="12.75">
      <c r="A7" s="9" t="s">
        <v>0</v>
      </c>
    </row>
    <row r="8" spans="1:16" ht="12">
      <c r="A8" t="s">
        <v>2</v>
      </c>
      <c r="B8" s="23"/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f aca="true" t="shared" si="1" ref="N8:N17">SUM(B8:M8)</f>
        <v>0</v>
      </c>
      <c r="O8" s="22"/>
      <c r="P8" s="23">
        <f>N8/12</f>
        <v>0</v>
      </c>
    </row>
    <row r="9" spans="1:16" ht="12">
      <c r="A9" t="s">
        <v>59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f t="shared" si="1"/>
        <v>0</v>
      </c>
      <c r="O9" s="22"/>
      <c r="P9" s="23">
        <f aca="true" t="shared" si="2" ref="P9:P17">N9/12</f>
        <v>0</v>
      </c>
    </row>
    <row r="10" spans="1:16" ht="12">
      <c r="A10" t="s">
        <v>60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f t="shared" si="1"/>
        <v>0</v>
      </c>
      <c r="O10" s="22"/>
      <c r="P10" s="23">
        <f t="shared" si="2"/>
        <v>0</v>
      </c>
    </row>
    <row r="11" spans="1:16" ht="12">
      <c r="A11" t="s">
        <v>62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3"/>
    </row>
    <row r="12" spans="1:16" ht="12">
      <c r="A12" t="s">
        <v>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f t="shared" si="1"/>
        <v>0</v>
      </c>
      <c r="O12" s="22"/>
      <c r="P12" s="23">
        <f t="shared" si="2"/>
        <v>0</v>
      </c>
    </row>
    <row r="13" spans="1:16" ht="12">
      <c r="A13" t="s">
        <v>61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f t="shared" si="1"/>
        <v>0</v>
      </c>
      <c r="O13" s="22"/>
      <c r="P13" s="23">
        <f t="shared" si="2"/>
        <v>0</v>
      </c>
    </row>
    <row r="14" spans="1:16" ht="12">
      <c r="A14" t="s">
        <v>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f t="shared" si="1"/>
        <v>0</v>
      </c>
      <c r="O14" s="22"/>
      <c r="P14" s="23">
        <f t="shared" si="2"/>
        <v>0</v>
      </c>
    </row>
    <row r="15" spans="1:16" ht="12">
      <c r="A15" t="s">
        <v>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f t="shared" si="1"/>
        <v>0</v>
      </c>
      <c r="O15" s="22"/>
      <c r="P15" s="23">
        <f t="shared" si="2"/>
        <v>0</v>
      </c>
    </row>
    <row r="16" spans="1:16" ht="12">
      <c r="A16" t="s">
        <v>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f t="shared" si="1"/>
        <v>0</v>
      </c>
      <c r="O16" s="22"/>
      <c r="P16" s="23">
        <f t="shared" si="2"/>
        <v>0</v>
      </c>
    </row>
    <row r="17" spans="1:16" ht="12">
      <c r="A17" t="s">
        <v>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f t="shared" si="1"/>
        <v>0</v>
      </c>
      <c r="O17" s="22"/>
      <c r="P17" s="23">
        <f t="shared" si="2"/>
        <v>0</v>
      </c>
    </row>
    <row r="18" spans="1:16" ht="12.75">
      <c r="A18" s="1" t="s">
        <v>8</v>
      </c>
      <c r="B18" s="24">
        <f>SUM(B8:B17)</f>
        <v>0</v>
      </c>
      <c r="C18" s="24">
        <f aca="true" t="shared" si="3" ref="C18:N18">SUM(C8:C17)</f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5"/>
      <c r="P18" s="24">
        <f>N18/12</f>
        <v>0</v>
      </c>
    </row>
    <row r="19" spans="2:16" ht="1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2"/>
    </row>
    <row r="20" spans="1:16" ht="12.75">
      <c r="A20" s="9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6" t="s">
        <v>16</v>
      </c>
    </row>
    <row r="21" spans="1:16" ht="12">
      <c r="A21" t="s">
        <v>68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3">
        <f>SUM(B21:M21)</f>
        <v>0</v>
      </c>
      <c r="O21" s="22"/>
      <c r="P21" s="23">
        <f>N21/12</f>
        <v>0</v>
      </c>
    </row>
    <row r="22" spans="1:16" ht="12">
      <c r="A22" t="s">
        <v>67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3">
        <f>SUM(B22:M22)</f>
        <v>0</v>
      </c>
      <c r="O22" s="22"/>
      <c r="P22" s="23">
        <f aca="true" t="shared" si="4" ref="P22:P32">N22/12</f>
        <v>0</v>
      </c>
    </row>
    <row r="23" spans="1:16" ht="12">
      <c r="A23" t="s">
        <v>52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3">
        <f aca="true" t="shared" si="5" ref="N23:N31">SUM(B23:M23)</f>
        <v>0</v>
      </c>
      <c r="O23" s="22"/>
      <c r="P23" s="23">
        <f t="shared" si="4"/>
        <v>0</v>
      </c>
    </row>
    <row r="24" spans="1:16" ht="12">
      <c r="A24" t="s">
        <v>18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3">
        <f t="shared" si="5"/>
        <v>0</v>
      </c>
      <c r="O24" s="22"/>
      <c r="P24" s="23">
        <f t="shared" si="4"/>
        <v>0</v>
      </c>
    </row>
    <row r="25" spans="1:16" ht="12">
      <c r="A25" t="s">
        <v>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3">
        <f t="shared" si="5"/>
        <v>0</v>
      </c>
      <c r="O25" s="22"/>
      <c r="P25" s="23">
        <f t="shared" si="4"/>
        <v>0</v>
      </c>
    </row>
    <row r="26" spans="1:16" ht="12">
      <c r="A26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3">
        <f t="shared" si="5"/>
        <v>0</v>
      </c>
      <c r="O26" s="22"/>
      <c r="P26" s="23">
        <f t="shared" si="4"/>
        <v>0</v>
      </c>
    </row>
    <row r="27" spans="1:16" ht="12">
      <c r="A27" t="s">
        <v>10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3">
        <f t="shared" si="5"/>
        <v>0</v>
      </c>
      <c r="O27" s="22"/>
      <c r="P27" s="23">
        <f t="shared" si="4"/>
        <v>0</v>
      </c>
    </row>
    <row r="28" spans="1:16" ht="12">
      <c r="A28" t="s">
        <v>11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3">
        <f t="shared" si="5"/>
        <v>0</v>
      </c>
      <c r="O28" s="22"/>
      <c r="P28" s="23">
        <f t="shared" si="4"/>
        <v>0</v>
      </c>
    </row>
    <row r="29" spans="1:16" ht="12">
      <c r="A29" t="s">
        <v>12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3">
        <f t="shared" si="5"/>
        <v>0</v>
      </c>
      <c r="O29" s="22"/>
      <c r="P29" s="23">
        <f t="shared" si="4"/>
        <v>0</v>
      </c>
    </row>
    <row r="30" spans="1:16" ht="12">
      <c r="A30" t="s">
        <v>64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3">
        <f t="shared" si="5"/>
        <v>0</v>
      </c>
      <c r="O30" s="22"/>
      <c r="P30" s="23">
        <f t="shared" si="4"/>
        <v>0</v>
      </c>
    </row>
    <row r="31" spans="1:16" ht="12">
      <c r="A31" t="s">
        <v>7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3">
        <f t="shared" si="5"/>
        <v>0</v>
      </c>
      <c r="O31" s="22"/>
      <c r="P31" s="23">
        <f t="shared" si="4"/>
        <v>0</v>
      </c>
    </row>
    <row r="32" spans="1:16" ht="12">
      <c r="A32" t="s">
        <v>53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3">
        <f>SUM(B32:M32)</f>
        <v>0</v>
      </c>
      <c r="O32" s="22"/>
      <c r="P32" s="23">
        <f t="shared" si="4"/>
        <v>0</v>
      </c>
    </row>
    <row r="33" spans="1:16" ht="12.75">
      <c r="A33" s="1" t="s">
        <v>8</v>
      </c>
      <c r="B33" s="24">
        <f>SUM(B21:B32)</f>
        <v>0</v>
      </c>
      <c r="C33" s="24">
        <f aca="true" t="shared" si="6" ref="C33:N33">SUM(C21:C32)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25"/>
      <c r="P33" s="24">
        <f>N33/12</f>
        <v>0</v>
      </c>
    </row>
    <row r="34" spans="2:16" ht="12.75" thickBo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3.5" thickBot="1">
      <c r="A35" s="10" t="s">
        <v>21</v>
      </c>
      <c r="B35" s="28">
        <f>B18-B33</f>
        <v>0</v>
      </c>
      <c r="C35" s="28">
        <f aca="true" t="shared" si="7" ref="C35:M35">C18-C33</f>
        <v>0</v>
      </c>
      <c r="D35" s="28">
        <f t="shared" si="7"/>
        <v>0</v>
      </c>
      <c r="E35" s="28">
        <f t="shared" si="7"/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28">
        <f t="shared" si="7"/>
        <v>0</v>
      </c>
      <c r="M35" s="29">
        <f t="shared" si="7"/>
        <v>0</v>
      </c>
      <c r="N35" s="30"/>
      <c r="O35" s="31">
        <f>N18-N33</f>
        <v>0</v>
      </c>
      <c r="P35" s="56" t="str">
        <f>IF(P18-P33&lt;0,"Loss","Profit")</f>
        <v>Profit</v>
      </c>
    </row>
    <row r="36" spans="1:16" ht="13.5" thickBot="1">
      <c r="A36" s="11" t="s">
        <v>19</v>
      </c>
      <c r="B36" s="41"/>
      <c r="C36" s="42">
        <f aca="true" t="shared" si="8" ref="C36:M36">B37</f>
        <v>0</v>
      </c>
      <c r="D36" s="32">
        <f t="shared" si="8"/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3">
        <f t="shared" si="8"/>
        <v>0</v>
      </c>
      <c r="N36" s="30"/>
      <c r="O36" s="31">
        <f>O35/11</f>
        <v>0</v>
      </c>
      <c r="P36" s="34" t="str">
        <f>IF(O36&lt;0,"Av monthly loss","Av monthly profit")</f>
        <v>Av monthly profit</v>
      </c>
    </row>
    <row r="37" spans="1:16" ht="13.5" thickBot="1">
      <c r="A37" s="12" t="s">
        <v>20</v>
      </c>
      <c r="B37" s="35">
        <f aca="true" t="shared" si="9" ref="B37:M37">B35+B36</f>
        <v>0</v>
      </c>
      <c r="C37" s="35">
        <f t="shared" si="9"/>
        <v>0</v>
      </c>
      <c r="D37" s="35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41">
        <f t="shared" si="9"/>
        <v>0</v>
      </c>
      <c r="N37" s="30"/>
      <c r="O37" s="36" t="e">
        <f>M37/(N33/11)</f>
        <v>#DIV/0!</v>
      </c>
      <c r="P37" s="37" t="s">
        <v>35</v>
      </c>
    </row>
    <row r="38" spans="1:16" s="54" customFormat="1" ht="12.75">
      <c r="A38" s="5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2"/>
      <c r="O38" s="53"/>
      <c r="P38" s="34"/>
    </row>
    <row r="39" spans="1:16" ht="12.75">
      <c r="A39" s="51" t="s">
        <v>65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22"/>
      <c r="O39" s="22"/>
      <c r="P39" s="22"/>
    </row>
    <row r="40" spans="1:16" ht="12.75">
      <c r="A40" s="51" t="s">
        <v>45</v>
      </c>
      <c r="B40" s="23">
        <f>B37-B39</f>
        <v>0</v>
      </c>
      <c r="C40" s="23">
        <f aca="true" t="shared" si="10" ref="C40:M40">C37-C39</f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22"/>
      <c r="O40" s="22"/>
      <c r="P40" s="22"/>
    </row>
    <row r="41" spans="2:16" ht="12.75" thickBo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3.5" thickBot="1">
      <c r="A42" s="13" t="s">
        <v>17</v>
      </c>
      <c r="B42" s="38" t="e">
        <f aca="true" t="shared" si="11" ref="B42:L42">B21/(($N$9/10)+B8+B10)</f>
        <v>#DIV/0!</v>
      </c>
      <c r="C42" s="38" t="e">
        <f t="shared" si="11"/>
        <v>#DIV/0!</v>
      </c>
      <c r="D42" s="38" t="e">
        <f t="shared" si="11"/>
        <v>#DIV/0!</v>
      </c>
      <c r="E42" s="38" t="e">
        <f t="shared" si="11"/>
        <v>#DIV/0!</v>
      </c>
      <c r="F42" s="38" t="e">
        <f t="shared" si="11"/>
        <v>#DIV/0!</v>
      </c>
      <c r="G42" s="38" t="e">
        <f t="shared" si="11"/>
        <v>#DIV/0!</v>
      </c>
      <c r="H42" s="38" t="e">
        <f t="shared" si="11"/>
        <v>#DIV/0!</v>
      </c>
      <c r="I42" s="38" t="e">
        <f t="shared" si="11"/>
        <v>#DIV/0!</v>
      </c>
      <c r="J42" s="38" t="e">
        <f t="shared" si="11"/>
        <v>#DIV/0!</v>
      </c>
      <c r="K42" s="38" t="e">
        <f t="shared" si="11"/>
        <v>#DIV/0!</v>
      </c>
      <c r="L42" s="38" t="e">
        <f t="shared" si="11"/>
        <v>#DIV/0!</v>
      </c>
      <c r="M42" s="39" t="e">
        <f>M21/M8:M10</f>
        <v>#VALUE!</v>
      </c>
      <c r="N42" s="22"/>
      <c r="O42" s="22"/>
      <c r="P42" s="22"/>
    </row>
    <row r="43" spans="2:13" ht="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2:13" ht="12.75">
      <c r="B44" s="20"/>
      <c r="C44" s="20"/>
      <c r="D44" s="14"/>
      <c r="E44" s="14"/>
      <c r="F44" s="14"/>
      <c r="G44" s="20"/>
      <c r="H44" s="20"/>
      <c r="I44" s="20"/>
      <c r="J44" s="20"/>
      <c r="K44" s="20"/>
      <c r="L44" s="20"/>
      <c r="M44" s="21"/>
    </row>
    <row r="45" spans="1:6" ht="12.75">
      <c r="A45" t="s">
        <v>14</v>
      </c>
      <c r="D45" s="30">
        <f>P18</f>
        <v>0</v>
      </c>
      <c r="E45" s="22"/>
      <c r="F45" s="40"/>
    </row>
    <row r="46" spans="1:6" ht="12.75">
      <c r="A46" t="s">
        <v>15</v>
      </c>
      <c r="D46" s="30">
        <f>P33</f>
        <v>0</v>
      </c>
      <c r="E46" s="22"/>
      <c r="F46" s="40"/>
    </row>
    <row r="47" spans="1:6" ht="12.75">
      <c r="A47" t="s">
        <v>22</v>
      </c>
      <c r="B47" s="3"/>
      <c r="C47" s="3"/>
      <c r="D47" s="30">
        <f>D45-D46</f>
        <v>0</v>
      </c>
      <c r="E47" s="22"/>
      <c r="F47" s="40"/>
    </row>
  </sheetData>
  <sheetProtection/>
  <mergeCells count="2">
    <mergeCell ref="A1:N1"/>
    <mergeCell ref="A2:N2"/>
  </mergeCells>
  <conditionalFormatting sqref="B35:M37 D45:D47">
    <cfRule type="cellIs" priority="1" dxfId="0" operator="lessThanOrEqual" stopIfTrue="1">
      <formula>0</formula>
    </cfRule>
  </conditionalFormatting>
  <conditionalFormatting sqref="B40:M40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9.421875" style="0" customWidth="1"/>
    <col min="2" max="3" width="9.421875" style="0" bestFit="1" customWidth="1"/>
    <col min="4" max="4" width="10.421875" style="0" bestFit="1" customWidth="1"/>
    <col min="5" max="13" width="9.421875" style="0" bestFit="1" customWidth="1"/>
    <col min="14" max="14" width="10.421875" style="0" bestFit="1" customWidth="1"/>
    <col min="15" max="16" width="9.421875" style="0" bestFit="1" customWidth="1"/>
  </cols>
  <sheetData>
    <row r="1" spans="1:14" ht="12.7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13.5" thickBot="1">
      <c r="A2" s="75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2.75">
      <c r="A3" s="1" t="s">
        <v>55</v>
      </c>
      <c r="B3" s="1">
        <v>4.4</v>
      </c>
      <c r="C3" s="1">
        <f>SUM(C4:C5)</f>
        <v>4.2</v>
      </c>
      <c r="D3" s="1">
        <f aca="true" t="shared" si="0" ref="D3:M3">SUM(D4:D5)</f>
        <v>4.4</v>
      </c>
      <c r="E3" s="1">
        <f t="shared" si="0"/>
        <v>4.6</v>
      </c>
      <c r="F3" s="1">
        <f t="shared" si="0"/>
        <v>4.2</v>
      </c>
      <c r="G3" s="1">
        <f t="shared" si="0"/>
        <v>4</v>
      </c>
      <c r="H3" s="1">
        <f t="shared" si="0"/>
        <v>4.6000000000000005</v>
      </c>
      <c r="I3" s="1">
        <f t="shared" si="0"/>
        <v>4.2</v>
      </c>
      <c r="J3" s="1">
        <f t="shared" si="0"/>
        <v>4.4</v>
      </c>
      <c r="K3" s="1">
        <f t="shared" si="0"/>
        <v>4.4</v>
      </c>
      <c r="L3" s="1">
        <f t="shared" si="0"/>
        <v>4.2</v>
      </c>
      <c r="M3" s="1">
        <f t="shared" si="0"/>
        <v>4.6000000000000005</v>
      </c>
      <c r="N3">
        <f>SUM(B3:M3)</f>
        <v>52.2</v>
      </c>
    </row>
    <row r="4" spans="1:14" ht="12.75">
      <c r="A4" s="1" t="s">
        <v>56</v>
      </c>
      <c r="B4" s="1">
        <f>21*0.2</f>
        <v>4.2</v>
      </c>
      <c r="C4" s="1">
        <f>16*0.2</f>
        <v>3.2</v>
      </c>
      <c r="D4" s="1">
        <f>22*0.2</f>
        <v>4.4</v>
      </c>
      <c r="E4" s="1">
        <f>13*0.2</f>
        <v>2.6</v>
      </c>
      <c r="F4" s="1">
        <f>19*0.2</f>
        <v>3.8000000000000003</v>
      </c>
      <c r="G4" s="1">
        <f>15*0.2</f>
        <v>3</v>
      </c>
      <c r="H4" s="1">
        <f>23*0.2</f>
        <v>4.6000000000000005</v>
      </c>
      <c r="I4" s="1">
        <f>9*0.2</f>
        <v>1.8</v>
      </c>
      <c r="J4" s="1">
        <f>19*0.2</f>
        <v>3.8000000000000003</v>
      </c>
      <c r="K4" s="1">
        <f>19*0.2</f>
        <v>3.8000000000000003</v>
      </c>
      <c r="L4" s="1">
        <f>14*0.2</f>
        <v>2.8000000000000003</v>
      </c>
      <c r="M4" s="1">
        <v>0</v>
      </c>
      <c r="N4">
        <f>SUM(B4:M4)</f>
        <v>38</v>
      </c>
    </row>
    <row r="5" spans="1:14" ht="12.75">
      <c r="A5" s="1" t="s">
        <v>57</v>
      </c>
      <c r="B5" s="1">
        <v>0.2</v>
      </c>
      <c r="C5" s="1">
        <v>1</v>
      </c>
      <c r="D5" s="1">
        <v>0</v>
      </c>
      <c r="E5" s="1">
        <f>10*0.2</f>
        <v>2</v>
      </c>
      <c r="F5" s="1">
        <f>2*0.2</f>
        <v>0.4</v>
      </c>
      <c r="G5" s="1">
        <f>5*0.2</f>
        <v>1</v>
      </c>
      <c r="H5" s="1">
        <f>0*0.2</f>
        <v>0</v>
      </c>
      <c r="I5" s="1">
        <f>12*0.2</f>
        <v>2.4000000000000004</v>
      </c>
      <c r="J5" s="1">
        <f>3*0.2</f>
        <v>0.6000000000000001</v>
      </c>
      <c r="K5" s="1">
        <f>3*0.2</f>
        <v>0.6000000000000001</v>
      </c>
      <c r="L5" s="1">
        <f>7*0.2</f>
        <v>1.4000000000000001</v>
      </c>
      <c r="M5" s="1">
        <f>23*0.2</f>
        <v>4.6000000000000005</v>
      </c>
      <c r="N5">
        <f>SUM(B5:M5)</f>
        <v>14.2</v>
      </c>
    </row>
    <row r="6" spans="2:16" ht="12.75">
      <c r="B6" s="2">
        <v>44440</v>
      </c>
      <c r="C6" s="2">
        <v>44470</v>
      </c>
      <c r="D6" s="2">
        <v>44501</v>
      </c>
      <c r="E6" s="2">
        <v>44531</v>
      </c>
      <c r="F6" s="2">
        <v>44562</v>
      </c>
      <c r="G6" s="2">
        <v>44593</v>
      </c>
      <c r="H6" s="2">
        <v>44621</v>
      </c>
      <c r="I6" s="2">
        <v>44652</v>
      </c>
      <c r="J6" s="2">
        <v>44682</v>
      </c>
      <c r="K6" s="2">
        <v>44713</v>
      </c>
      <c r="L6" s="2">
        <v>44743</v>
      </c>
      <c r="M6" s="2">
        <v>44774</v>
      </c>
      <c r="N6" s="4" t="s">
        <v>13</v>
      </c>
      <c r="P6" s="4" t="s">
        <v>16</v>
      </c>
    </row>
    <row r="7" ht="12.75">
      <c r="A7" s="9" t="s">
        <v>0</v>
      </c>
    </row>
    <row r="8" spans="1:16" ht="12">
      <c r="A8" t="s">
        <v>2</v>
      </c>
      <c r="B8" s="23"/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f aca="true" t="shared" si="1" ref="N8:N17">SUM(B8:M8)</f>
        <v>0</v>
      </c>
      <c r="O8" s="22"/>
      <c r="P8" s="23">
        <f>N8/12</f>
        <v>0</v>
      </c>
    </row>
    <row r="9" spans="1:16" ht="12">
      <c r="A9" t="s">
        <v>59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f t="shared" si="1"/>
        <v>0</v>
      </c>
      <c r="O9" s="22"/>
      <c r="P9" s="23">
        <f aca="true" t="shared" si="2" ref="P9:P17">N9/12</f>
        <v>0</v>
      </c>
    </row>
    <row r="10" spans="1:16" ht="12">
      <c r="A10" t="s">
        <v>60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f t="shared" si="1"/>
        <v>0</v>
      </c>
      <c r="O10" s="22"/>
      <c r="P10" s="23">
        <f t="shared" si="2"/>
        <v>0</v>
      </c>
    </row>
    <row r="11" spans="1:16" ht="12">
      <c r="A11" t="s">
        <v>62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3"/>
    </row>
    <row r="12" spans="1:16" ht="12">
      <c r="A12" t="s">
        <v>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f t="shared" si="1"/>
        <v>0</v>
      </c>
      <c r="O12" s="22"/>
      <c r="P12" s="23">
        <f t="shared" si="2"/>
        <v>0</v>
      </c>
    </row>
    <row r="13" spans="1:16" ht="12">
      <c r="A13" t="s">
        <v>61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f t="shared" si="1"/>
        <v>0</v>
      </c>
      <c r="O13" s="22"/>
      <c r="P13" s="23">
        <f t="shared" si="2"/>
        <v>0</v>
      </c>
    </row>
    <row r="14" spans="1:16" ht="12">
      <c r="A14" t="s">
        <v>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f t="shared" si="1"/>
        <v>0</v>
      </c>
      <c r="O14" s="22"/>
      <c r="P14" s="23">
        <f t="shared" si="2"/>
        <v>0</v>
      </c>
    </row>
    <row r="15" spans="1:16" ht="12">
      <c r="A15" t="s">
        <v>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f t="shared" si="1"/>
        <v>0</v>
      </c>
      <c r="O15" s="22"/>
      <c r="P15" s="23">
        <f t="shared" si="2"/>
        <v>0</v>
      </c>
    </row>
    <row r="16" spans="1:16" ht="12">
      <c r="A16" t="s">
        <v>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f t="shared" si="1"/>
        <v>0</v>
      </c>
      <c r="O16" s="22"/>
      <c r="P16" s="23">
        <f t="shared" si="2"/>
        <v>0</v>
      </c>
    </row>
    <row r="17" spans="1:16" ht="12">
      <c r="A17" t="s">
        <v>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f t="shared" si="1"/>
        <v>0</v>
      </c>
      <c r="O17" s="22"/>
      <c r="P17" s="23">
        <f t="shared" si="2"/>
        <v>0</v>
      </c>
    </row>
    <row r="18" spans="1:16" ht="12.75">
      <c r="A18" s="1" t="s">
        <v>8</v>
      </c>
      <c r="B18" s="24">
        <f>SUM(B8:B17)</f>
        <v>0</v>
      </c>
      <c r="C18" s="24">
        <f aca="true" t="shared" si="3" ref="C18:N18">SUM(C8:C17)</f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5"/>
      <c r="P18" s="24">
        <f>N18/12</f>
        <v>0</v>
      </c>
    </row>
    <row r="19" spans="2:16" ht="1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2"/>
    </row>
    <row r="20" spans="1:16" ht="12.75">
      <c r="A20" s="9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6" t="s">
        <v>16</v>
      </c>
    </row>
    <row r="21" spans="1:16" ht="12">
      <c r="A21" t="s">
        <v>68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3">
        <f>SUM(B21:M21)</f>
        <v>0</v>
      </c>
      <c r="O21" s="22"/>
      <c r="P21" s="23">
        <f>N21/12</f>
        <v>0</v>
      </c>
    </row>
    <row r="22" spans="1:16" ht="12">
      <c r="A22" t="s">
        <v>67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3">
        <f>SUM(B22:M22)</f>
        <v>0</v>
      </c>
      <c r="O22" s="22"/>
      <c r="P22" s="23">
        <f aca="true" t="shared" si="4" ref="P22:P32">N22/12</f>
        <v>0</v>
      </c>
    </row>
    <row r="23" spans="1:16" ht="12">
      <c r="A23" t="s">
        <v>52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3">
        <f aca="true" t="shared" si="5" ref="N23:N31">SUM(B23:M23)</f>
        <v>0</v>
      </c>
      <c r="O23" s="22"/>
      <c r="P23" s="23">
        <f t="shared" si="4"/>
        <v>0</v>
      </c>
    </row>
    <row r="24" spans="1:16" ht="12">
      <c r="A24" t="s">
        <v>18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3">
        <f t="shared" si="5"/>
        <v>0</v>
      </c>
      <c r="O24" s="22"/>
      <c r="P24" s="23">
        <f t="shared" si="4"/>
        <v>0</v>
      </c>
    </row>
    <row r="25" spans="1:16" ht="12">
      <c r="A25" t="s">
        <v>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3">
        <f t="shared" si="5"/>
        <v>0</v>
      </c>
      <c r="O25" s="22"/>
      <c r="P25" s="23">
        <f t="shared" si="4"/>
        <v>0</v>
      </c>
    </row>
    <row r="26" spans="1:16" ht="12">
      <c r="A26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3">
        <f t="shared" si="5"/>
        <v>0</v>
      </c>
      <c r="O26" s="22"/>
      <c r="P26" s="23">
        <f t="shared" si="4"/>
        <v>0</v>
      </c>
    </row>
    <row r="27" spans="1:16" ht="12">
      <c r="A27" t="s">
        <v>10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3">
        <f t="shared" si="5"/>
        <v>0</v>
      </c>
      <c r="O27" s="22"/>
      <c r="P27" s="23">
        <f t="shared" si="4"/>
        <v>0</v>
      </c>
    </row>
    <row r="28" spans="1:16" ht="12">
      <c r="A28" t="s">
        <v>11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3">
        <f t="shared" si="5"/>
        <v>0</v>
      </c>
      <c r="O28" s="22"/>
      <c r="P28" s="23">
        <f t="shared" si="4"/>
        <v>0</v>
      </c>
    </row>
    <row r="29" spans="1:16" ht="12">
      <c r="A29" t="s">
        <v>12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3">
        <f t="shared" si="5"/>
        <v>0</v>
      </c>
      <c r="O29" s="22"/>
      <c r="P29" s="23">
        <f t="shared" si="4"/>
        <v>0</v>
      </c>
    </row>
    <row r="30" spans="1:16" ht="12">
      <c r="A30" t="s">
        <v>64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3">
        <f t="shared" si="5"/>
        <v>0</v>
      </c>
      <c r="O30" s="22"/>
      <c r="P30" s="23">
        <f t="shared" si="4"/>
        <v>0</v>
      </c>
    </row>
    <row r="31" spans="1:16" ht="12">
      <c r="A31" t="s">
        <v>7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3">
        <f t="shared" si="5"/>
        <v>0</v>
      </c>
      <c r="O31" s="22"/>
      <c r="P31" s="23">
        <f t="shared" si="4"/>
        <v>0</v>
      </c>
    </row>
    <row r="32" spans="1:16" ht="12">
      <c r="A32" t="s">
        <v>53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3">
        <f>SUM(B32:M32)</f>
        <v>0</v>
      </c>
      <c r="O32" s="22"/>
      <c r="P32" s="23">
        <f t="shared" si="4"/>
        <v>0</v>
      </c>
    </row>
    <row r="33" spans="1:16" ht="12.75">
      <c r="A33" s="1" t="s">
        <v>8</v>
      </c>
      <c r="B33" s="24">
        <f>SUM(B21:B32)</f>
        <v>0</v>
      </c>
      <c r="C33" s="24">
        <f aca="true" t="shared" si="6" ref="C33:N33">SUM(C21:C32)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25"/>
      <c r="P33" s="24">
        <f>N33/12</f>
        <v>0</v>
      </c>
    </row>
    <row r="34" spans="2:16" ht="12.75" thickBo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3.5" thickBot="1">
      <c r="A35" s="10" t="s">
        <v>21</v>
      </c>
      <c r="B35" s="28">
        <f aca="true" t="shared" si="7" ref="B35:M35">B18-B33</f>
        <v>0</v>
      </c>
      <c r="C35" s="28">
        <f t="shared" si="7"/>
        <v>0</v>
      </c>
      <c r="D35" s="28">
        <f t="shared" si="7"/>
        <v>0</v>
      </c>
      <c r="E35" s="28">
        <f t="shared" si="7"/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28">
        <f t="shared" si="7"/>
        <v>0</v>
      </c>
      <c r="M35" s="29">
        <f t="shared" si="7"/>
        <v>0</v>
      </c>
      <c r="N35" s="30"/>
      <c r="O35" s="31">
        <f>N18-N33</f>
        <v>0</v>
      </c>
      <c r="P35" s="56" t="str">
        <f>IF(P18-P33&lt;0,"Loss","Profit")</f>
        <v>Profit</v>
      </c>
    </row>
    <row r="36" spans="1:16" ht="13.5" thickBot="1">
      <c r="A36" s="11" t="s">
        <v>19</v>
      </c>
      <c r="B36" s="41"/>
      <c r="C36" s="42">
        <f aca="true" t="shared" si="8" ref="C36:M36">B37</f>
        <v>0</v>
      </c>
      <c r="D36" s="32">
        <f t="shared" si="8"/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3">
        <f t="shared" si="8"/>
        <v>0</v>
      </c>
      <c r="N36" s="30"/>
      <c r="O36" s="31">
        <f>O35/11</f>
        <v>0</v>
      </c>
      <c r="P36" s="34" t="str">
        <f>IF(O36&lt;0,"Av monthly loss","Av monthly profit")</f>
        <v>Av monthly profit</v>
      </c>
    </row>
    <row r="37" spans="1:16" ht="13.5" thickBot="1">
      <c r="A37" s="12" t="s">
        <v>20</v>
      </c>
      <c r="B37" s="35">
        <f aca="true" t="shared" si="9" ref="B37:M37">B35+B36</f>
        <v>0</v>
      </c>
      <c r="C37" s="35">
        <f t="shared" si="9"/>
        <v>0</v>
      </c>
      <c r="D37" s="35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41">
        <f t="shared" si="9"/>
        <v>0</v>
      </c>
      <c r="N37" s="30"/>
      <c r="O37" s="36" t="e">
        <f>M37/(N33/11)</f>
        <v>#DIV/0!</v>
      </c>
      <c r="P37" s="37" t="s">
        <v>35</v>
      </c>
    </row>
    <row r="38" spans="1:16" s="54" customFormat="1" ht="12.75">
      <c r="A38" s="5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2"/>
      <c r="O38" s="53"/>
      <c r="P38" s="34"/>
    </row>
    <row r="39" spans="1:16" ht="12.75">
      <c r="A39" s="51" t="s">
        <v>65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22"/>
      <c r="O39" s="22"/>
      <c r="P39" s="22"/>
    </row>
    <row r="40" spans="1:16" ht="12.75">
      <c r="A40" s="51" t="s">
        <v>45</v>
      </c>
      <c r="B40" s="23">
        <f>B37-B39</f>
        <v>0</v>
      </c>
      <c r="C40" s="23">
        <f aca="true" t="shared" si="10" ref="C40:M40">C37-C39</f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22"/>
      <c r="O40" s="22"/>
      <c r="P40" s="22"/>
    </row>
    <row r="41" spans="2:16" ht="12.75" thickBo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3.5" thickBot="1">
      <c r="A42" s="13" t="s">
        <v>17</v>
      </c>
      <c r="B42" s="38" t="e">
        <f aca="true" t="shared" si="11" ref="B42:L42">B21/(($N$9/10)+B8+B10)</f>
        <v>#DIV/0!</v>
      </c>
      <c r="C42" s="38" t="e">
        <f t="shared" si="11"/>
        <v>#DIV/0!</v>
      </c>
      <c r="D42" s="38" t="e">
        <f t="shared" si="11"/>
        <v>#DIV/0!</v>
      </c>
      <c r="E42" s="38" t="e">
        <f t="shared" si="11"/>
        <v>#DIV/0!</v>
      </c>
      <c r="F42" s="38" t="e">
        <f t="shared" si="11"/>
        <v>#DIV/0!</v>
      </c>
      <c r="G42" s="38" t="e">
        <f t="shared" si="11"/>
        <v>#DIV/0!</v>
      </c>
      <c r="H42" s="38" t="e">
        <f t="shared" si="11"/>
        <v>#DIV/0!</v>
      </c>
      <c r="I42" s="38" t="e">
        <f t="shared" si="11"/>
        <v>#DIV/0!</v>
      </c>
      <c r="J42" s="38" t="e">
        <f t="shared" si="11"/>
        <v>#DIV/0!</v>
      </c>
      <c r="K42" s="38" t="e">
        <f t="shared" si="11"/>
        <v>#DIV/0!</v>
      </c>
      <c r="L42" s="38" t="e">
        <f t="shared" si="11"/>
        <v>#DIV/0!</v>
      </c>
      <c r="M42" s="39" t="e">
        <f>M21/M8:M10</f>
        <v>#VALUE!</v>
      </c>
      <c r="N42" s="22"/>
      <c r="O42" s="22"/>
      <c r="P42" s="22"/>
    </row>
    <row r="43" spans="2:13" ht="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2:13" ht="12.75">
      <c r="B44" s="20"/>
      <c r="C44" s="20"/>
      <c r="D44" s="14"/>
      <c r="E44" s="14"/>
      <c r="F44" s="14"/>
      <c r="G44" s="20"/>
      <c r="H44" s="20"/>
      <c r="I44" s="20"/>
      <c r="J44" s="20"/>
      <c r="K44" s="20"/>
      <c r="L44" s="20"/>
      <c r="M44" s="21"/>
    </row>
    <row r="45" spans="1:6" ht="12.75">
      <c r="A45" t="s">
        <v>14</v>
      </c>
      <c r="D45" s="30">
        <f>P18</f>
        <v>0</v>
      </c>
      <c r="E45" s="22"/>
      <c r="F45" s="40"/>
    </row>
    <row r="46" spans="1:6" ht="12.75">
      <c r="A46" t="s">
        <v>15</v>
      </c>
      <c r="D46" s="30">
        <f>P33</f>
        <v>0</v>
      </c>
      <c r="E46" s="22"/>
      <c r="F46" s="40"/>
    </row>
    <row r="47" spans="1:6" ht="12.75">
      <c r="A47" t="s">
        <v>22</v>
      </c>
      <c r="B47" s="3"/>
      <c r="C47" s="3"/>
      <c r="D47" s="30">
        <f>D45-D46</f>
        <v>0</v>
      </c>
      <c r="E47" s="22"/>
      <c r="F47" s="40"/>
    </row>
  </sheetData>
  <sheetProtection/>
  <mergeCells count="2">
    <mergeCell ref="A1:N1"/>
    <mergeCell ref="A2:N2"/>
  </mergeCells>
  <conditionalFormatting sqref="B35:M37 D45:D47">
    <cfRule type="cellIs" priority="1" dxfId="0" operator="lessThanOrEqual" stopIfTrue="1">
      <formula>0</formula>
    </cfRule>
  </conditionalFormatting>
  <conditionalFormatting sqref="B40:M40">
    <cfRule type="cellIs" priority="2" dxfId="0" operator="lessThan" stopIfTrue="1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36">
      <selection activeCell="D60" sqref="D60"/>
    </sheetView>
  </sheetViews>
  <sheetFormatPr defaultColWidth="9.140625" defaultRowHeight="12.75"/>
  <cols>
    <col min="1" max="1" width="37.00390625" style="58" bestFit="1" customWidth="1"/>
    <col min="2" max="2" width="14.28125" style="58" customWidth="1"/>
    <col min="3" max="3" width="11.8515625" style="58" bestFit="1" customWidth="1"/>
    <col min="4" max="4" width="13.00390625" style="58" customWidth="1"/>
    <col min="5" max="10" width="9.140625" style="58" customWidth="1"/>
    <col min="11" max="11" width="10.140625" style="58" bestFit="1" customWidth="1"/>
    <col min="12" max="16384" width="9.140625" style="58" customWidth="1"/>
  </cols>
  <sheetData>
    <row r="1" spans="1:3" ht="12.75">
      <c r="A1" s="1"/>
      <c r="B1" s="1" t="s">
        <v>74</v>
      </c>
      <c r="C1" s="57" t="s">
        <v>75</v>
      </c>
    </row>
    <row r="2" ht="12">
      <c r="C2" s="59"/>
    </row>
    <row r="3" spans="1:3" ht="12.75">
      <c r="A3" s="60" t="s">
        <v>46</v>
      </c>
      <c r="B3" s="61">
        <f>'Cashflow Forecast Sep20-Aug21'!B36</f>
        <v>0</v>
      </c>
      <c r="C3" s="62">
        <f>'Cashflow Forecast Sep21-Aug22'!B36</f>
        <v>0</v>
      </c>
    </row>
    <row r="4" spans="2:3" ht="12">
      <c r="B4" s="63"/>
      <c r="C4" s="63"/>
    </row>
    <row r="5" spans="1:3" ht="13.5" thickBot="1">
      <c r="A5" s="9" t="s">
        <v>47</v>
      </c>
      <c r="B5" s="64"/>
      <c r="C5" s="65"/>
    </row>
    <row r="6" spans="1:3" ht="12">
      <c r="A6" t="s">
        <v>2</v>
      </c>
      <c r="B6" s="66">
        <f>'Cashflow Forecast Sep20-Aug21'!N8</f>
        <v>0</v>
      </c>
      <c r="C6" s="63">
        <f>'Cashflow Forecast Sep21-Aug22'!N8</f>
        <v>0</v>
      </c>
    </row>
    <row r="7" spans="1:3" ht="12">
      <c r="A7" t="s">
        <v>59</v>
      </c>
      <c r="B7" s="66">
        <f>'Cashflow Forecast Sep20-Aug21'!N9</f>
        <v>0</v>
      </c>
      <c r="C7" s="63">
        <f>'Cashflow Forecast Sep21-Aug22'!N9</f>
        <v>0</v>
      </c>
    </row>
    <row r="8" spans="1:3" ht="12">
      <c r="A8" t="s">
        <v>60</v>
      </c>
      <c r="B8" s="66">
        <f>'Cashflow Forecast Sep20-Aug21'!N10</f>
        <v>0</v>
      </c>
      <c r="C8" s="63">
        <f>'Cashflow Forecast Sep21-Aug22'!N10</f>
        <v>0</v>
      </c>
    </row>
    <row r="9" spans="1:3" ht="12">
      <c r="A9" t="s">
        <v>62</v>
      </c>
      <c r="B9" s="66">
        <f>'Cashflow Forecast Sep20-Aug21'!N11</f>
        <v>0</v>
      </c>
      <c r="C9" s="63">
        <f>'Cashflow Forecast Sep21-Aug22'!N11</f>
        <v>0</v>
      </c>
    </row>
    <row r="10" spans="1:3" ht="12">
      <c r="A10" t="s">
        <v>4</v>
      </c>
      <c r="B10" s="66">
        <f>'Cashflow Forecast Sep20-Aug21'!N12</f>
        <v>0</v>
      </c>
      <c r="C10" s="63">
        <f>'Cashflow Forecast Sep21-Aug22'!N12</f>
        <v>0</v>
      </c>
    </row>
    <row r="11" spans="1:3" ht="12">
      <c r="A11" t="s">
        <v>61</v>
      </c>
      <c r="B11" s="66">
        <f>'Cashflow Forecast Sep20-Aug21'!N13</f>
        <v>0</v>
      </c>
      <c r="C11" s="63">
        <f>'Cashflow Forecast Sep21-Aug22'!N13</f>
        <v>0</v>
      </c>
    </row>
    <row r="12" spans="1:3" ht="12">
      <c r="A12" t="s">
        <v>3</v>
      </c>
      <c r="B12" s="66">
        <f>'Cashflow Forecast Sep20-Aug21'!N14</f>
        <v>0</v>
      </c>
      <c r="C12" s="63">
        <f>'Cashflow Forecast Sep21-Aug22'!N14</f>
        <v>0</v>
      </c>
    </row>
    <row r="13" spans="1:3" ht="12">
      <c r="A13" t="s">
        <v>5</v>
      </c>
      <c r="B13" s="66">
        <f>'Cashflow Forecast Sep20-Aug21'!N15</f>
        <v>0</v>
      </c>
      <c r="C13" s="63">
        <f>'Cashflow Forecast Sep21-Aug22'!N15</f>
        <v>0</v>
      </c>
    </row>
    <row r="14" spans="1:3" ht="12">
      <c r="A14" t="s">
        <v>6</v>
      </c>
      <c r="B14" s="66">
        <f>'Cashflow Forecast Sep20-Aug21'!N16</f>
        <v>0</v>
      </c>
      <c r="C14" s="63">
        <f>'Cashflow Forecast Sep21-Aug22'!N16</f>
        <v>0</v>
      </c>
    </row>
    <row r="15" spans="1:3" ht="12">
      <c r="A15" t="s">
        <v>7</v>
      </c>
      <c r="B15" s="66">
        <f>'Cashflow Forecast Sep20-Aug21'!N17</f>
        <v>0</v>
      </c>
      <c r="C15" s="63">
        <f>'Cashflow Forecast Sep21-Aug22'!N17</f>
        <v>0</v>
      </c>
    </row>
    <row r="16" spans="1:3" ht="15.75">
      <c r="A16" s="1" t="s">
        <v>48</v>
      </c>
      <c r="B16" s="67">
        <f>SUM(B6:B15)</f>
        <v>0</v>
      </c>
      <c r="C16" s="68">
        <f>SUM(C6:C15)</f>
        <v>0</v>
      </c>
    </row>
    <row r="17" spans="2:3" ht="12">
      <c r="B17" s="63"/>
      <c r="C17" s="63"/>
    </row>
    <row r="18" spans="1:3" ht="13.5" thickBot="1">
      <c r="A18" s="9" t="s">
        <v>49</v>
      </c>
      <c r="B18" s="64"/>
      <c r="C18" s="65"/>
    </row>
    <row r="19" spans="1:3" ht="12">
      <c r="A19" t="s">
        <v>68</v>
      </c>
      <c r="B19" s="66">
        <f>'Cashflow Forecast Sep20-Aug21'!N21</f>
        <v>0</v>
      </c>
      <c r="C19" s="63">
        <f>'Cashflow Forecast Sep21-Aug22'!N21</f>
        <v>0</v>
      </c>
    </row>
    <row r="20" spans="1:3" ht="12">
      <c r="A20" t="s">
        <v>67</v>
      </c>
      <c r="B20" s="66">
        <f>'Cashflow Forecast Sep20-Aug21'!N22</f>
        <v>0</v>
      </c>
      <c r="C20" s="63">
        <f>'Cashflow Forecast Sep21-Aug22'!N22</f>
        <v>0</v>
      </c>
    </row>
    <row r="21" spans="1:3" ht="12">
      <c r="A21" t="s">
        <v>52</v>
      </c>
      <c r="B21" s="66">
        <f>'Cashflow Forecast Sep20-Aug21'!N23</f>
        <v>0</v>
      </c>
      <c r="C21" s="63">
        <f>'Cashflow Forecast Sep21-Aug22'!N23</f>
        <v>0</v>
      </c>
    </row>
    <row r="22" spans="1:3" ht="12">
      <c r="A22" t="s">
        <v>18</v>
      </c>
      <c r="B22" s="66">
        <f>'Cashflow Forecast Sep20-Aug21'!N24</f>
        <v>0</v>
      </c>
      <c r="C22" s="63">
        <f>'Cashflow Forecast Sep21-Aug22'!N24</f>
        <v>0</v>
      </c>
    </row>
    <row r="23" spans="1:3" ht="12">
      <c r="A23" t="s">
        <v>9</v>
      </c>
      <c r="B23" s="66">
        <f>'Cashflow Forecast Sep20-Aug21'!N25</f>
        <v>0</v>
      </c>
      <c r="C23" s="63">
        <f>'Cashflow Forecast Sep21-Aug22'!N25</f>
        <v>0</v>
      </c>
    </row>
    <row r="24" spans="1:3" ht="12">
      <c r="A24" t="s">
        <v>63</v>
      </c>
      <c r="B24" s="66">
        <f>'Cashflow Forecast Sep20-Aug21'!N26</f>
        <v>0</v>
      </c>
      <c r="C24" s="63">
        <f>'Cashflow Forecast Sep21-Aug22'!N26</f>
        <v>0</v>
      </c>
    </row>
    <row r="25" spans="1:3" ht="12">
      <c r="A25" t="s">
        <v>10</v>
      </c>
      <c r="B25" s="66">
        <f>'Cashflow Forecast Sep20-Aug21'!N27</f>
        <v>0</v>
      </c>
      <c r="C25" s="63">
        <f>'Cashflow Forecast Sep21-Aug22'!N27</f>
        <v>0</v>
      </c>
    </row>
    <row r="26" spans="1:3" ht="12">
      <c r="A26" t="s">
        <v>11</v>
      </c>
      <c r="B26" s="66">
        <f>'Cashflow Forecast Sep20-Aug21'!N28</f>
        <v>0</v>
      </c>
      <c r="C26" s="63">
        <f>'Cashflow Forecast Sep21-Aug22'!N28</f>
        <v>0</v>
      </c>
    </row>
    <row r="27" spans="1:3" ht="12">
      <c r="A27" t="s">
        <v>12</v>
      </c>
      <c r="B27" s="66">
        <f>'Cashflow Forecast Sep20-Aug21'!N29</f>
        <v>0</v>
      </c>
      <c r="C27" s="63">
        <f>'Cashflow Forecast Sep21-Aug22'!N29</f>
        <v>0</v>
      </c>
    </row>
    <row r="28" spans="1:3" ht="12">
      <c r="A28" t="s">
        <v>64</v>
      </c>
      <c r="B28" s="66">
        <f>'Cashflow Forecast Sep20-Aug21'!N30</f>
        <v>0</v>
      </c>
      <c r="C28" s="63">
        <f>'Cashflow Forecast Sep21-Aug22'!N30</f>
        <v>0</v>
      </c>
    </row>
    <row r="29" spans="1:3" ht="12">
      <c r="A29" t="s">
        <v>7</v>
      </c>
      <c r="B29" s="66">
        <f>'Cashflow Forecast Sep20-Aug21'!N31</f>
        <v>0</v>
      </c>
      <c r="C29" s="63">
        <f>'Cashflow Forecast Sep21-Aug22'!N31</f>
        <v>0</v>
      </c>
    </row>
    <row r="30" spans="1:3" ht="12">
      <c r="A30" t="s">
        <v>53</v>
      </c>
      <c r="B30" s="66">
        <f>'Cashflow Forecast Sep20-Aug21'!N32</f>
        <v>0</v>
      </c>
      <c r="C30" s="63">
        <f>'Cashflow Forecast Sep21-Aug22'!N32</f>
        <v>0</v>
      </c>
    </row>
    <row r="31" spans="1:3" ht="14.25" thickBot="1">
      <c r="A31" s="1" t="s">
        <v>8</v>
      </c>
      <c r="B31" s="69">
        <f>SUM(B19:B30)</f>
        <v>0</v>
      </c>
      <c r="C31" s="70">
        <f>SUM(C19:C30)</f>
        <v>0</v>
      </c>
    </row>
    <row r="32" spans="1:3" ht="12.75">
      <c r="A32" s="1"/>
      <c r="B32" s="63"/>
      <c r="C32" s="71"/>
    </row>
    <row r="33" spans="1:3" ht="12">
      <c r="A33" s="58" t="s">
        <v>50</v>
      </c>
      <c r="B33" s="63">
        <f>B16-B31</f>
        <v>0</v>
      </c>
      <c r="C33" s="62">
        <f>C16-C31</f>
        <v>0</v>
      </c>
    </row>
    <row r="34" spans="2:3" ht="12">
      <c r="B34" s="63"/>
      <c r="C34" s="63"/>
    </row>
    <row r="35" spans="1:3" ht="12.75">
      <c r="A35" s="60" t="s">
        <v>51</v>
      </c>
      <c r="B35" s="61">
        <f>B3+B16-B31</f>
        <v>0</v>
      </c>
      <c r="C35" s="62">
        <f>C3+C16-C31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3.421875" style="0" bestFit="1" customWidth="1"/>
    <col min="2" max="2" width="15.8515625" style="0" customWidth="1"/>
    <col min="4" max="4" width="11.57421875" style="0" customWidth="1"/>
    <col min="5" max="5" width="13.00390625" style="0" customWidth="1"/>
    <col min="6" max="6" width="10.8515625" style="0" customWidth="1"/>
    <col min="7" max="7" width="11.57421875" style="0" customWidth="1"/>
    <col min="8" max="8" width="11.140625" style="0" bestFit="1" customWidth="1"/>
    <col min="9" max="10" width="10.140625" style="0" bestFit="1" customWidth="1"/>
    <col min="12" max="12" width="11.140625" style="0" customWidth="1"/>
    <col min="13" max="13" width="11.140625" style="0" bestFit="1" customWidth="1"/>
  </cols>
  <sheetData>
    <row r="1" spans="1:5" ht="15.75">
      <c r="A1" s="50" t="s">
        <v>23</v>
      </c>
      <c r="B1" s="18"/>
      <c r="E1" t="s">
        <v>71</v>
      </c>
    </row>
    <row r="2" spans="1:5" ht="15.75">
      <c r="A2" s="5"/>
      <c r="D2" s="1" t="s">
        <v>24</v>
      </c>
      <c r="E2" s="43">
        <v>0.138</v>
      </c>
    </row>
    <row r="3" spans="1:16" ht="16.5" thickBot="1">
      <c r="A3" s="5"/>
      <c r="P3" s="1" t="s">
        <v>66</v>
      </c>
    </row>
    <row r="4" spans="1:16" ht="13.5" thickBot="1">
      <c r="A4" s="78" t="s">
        <v>44</v>
      </c>
      <c r="B4" s="79"/>
      <c r="C4" s="79"/>
      <c r="D4" s="80"/>
      <c r="E4" s="78" t="s">
        <v>40</v>
      </c>
      <c r="F4" s="79"/>
      <c r="G4" s="79"/>
      <c r="H4" s="80"/>
      <c r="P4" s="1" t="s">
        <v>69</v>
      </c>
    </row>
    <row r="5" spans="1:16" ht="51" customHeight="1">
      <c r="A5" s="1" t="s">
        <v>25</v>
      </c>
      <c r="B5" s="4" t="s">
        <v>26</v>
      </c>
      <c r="C5" s="8" t="s">
        <v>27</v>
      </c>
      <c r="D5" s="8" t="s">
        <v>39</v>
      </c>
      <c r="E5" s="8" t="s">
        <v>30</v>
      </c>
      <c r="F5" s="8" t="s">
        <v>31</v>
      </c>
      <c r="G5" s="8" t="s">
        <v>38</v>
      </c>
      <c r="H5" s="8" t="s">
        <v>41</v>
      </c>
      <c r="I5" s="8" t="s">
        <v>32</v>
      </c>
      <c r="J5" s="8" t="s">
        <v>42</v>
      </c>
      <c r="K5" s="1" t="s">
        <v>28</v>
      </c>
      <c r="L5" s="8" t="s">
        <v>43</v>
      </c>
      <c r="M5" s="8" t="s">
        <v>29</v>
      </c>
      <c r="P5" s="8" t="s">
        <v>70</v>
      </c>
    </row>
    <row r="6" spans="1:17" ht="12.75">
      <c r="A6" s="15" t="s">
        <v>36</v>
      </c>
      <c r="B6" s="16">
        <v>0</v>
      </c>
      <c r="C6" s="15">
        <v>0</v>
      </c>
      <c r="D6" s="6">
        <f>B6*C6</f>
        <v>0</v>
      </c>
      <c r="E6" s="47">
        <f>C6*38</f>
        <v>0</v>
      </c>
      <c r="F6" s="19">
        <f>E6/46.4</f>
        <v>0</v>
      </c>
      <c r="G6" s="47">
        <f>F6*5.6</f>
        <v>0</v>
      </c>
      <c r="H6" s="46">
        <f>G6*B6</f>
        <v>0</v>
      </c>
      <c r="I6" s="46">
        <f>H6/38</f>
        <v>0</v>
      </c>
      <c r="J6" s="46">
        <f>D6+I6</f>
        <v>0</v>
      </c>
      <c r="K6" s="46">
        <f>IF(P6&lt;0,0,P6*$E$2)</f>
        <v>0</v>
      </c>
      <c r="L6" s="46">
        <f>SUM(J6:K6)</f>
        <v>0</v>
      </c>
      <c r="M6" s="46">
        <f>L6*38</f>
        <v>0</v>
      </c>
      <c r="P6" s="45">
        <f>J6-162</f>
        <v>-162</v>
      </c>
      <c r="Q6" s="44" t="s">
        <v>37</v>
      </c>
    </row>
    <row r="7" spans="1:17" ht="12.75">
      <c r="A7" s="15" t="s">
        <v>33</v>
      </c>
      <c r="B7" s="16">
        <v>0</v>
      </c>
      <c r="C7" s="15">
        <v>0</v>
      </c>
      <c r="D7" s="6">
        <f>B7*C7</f>
        <v>0</v>
      </c>
      <c r="E7" s="47">
        <f>C7*38</f>
        <v>0</v>
      </c>
      <c r="F7" s="19">
        <f>E7/46.4</f>
        <v>0</v>
      </c>
      <c r="G7" s="47">
        <f>F7*5.6</f>
        <v>0</v>
      </c>
      <c r="H7" s="46">
        <f>G7*B7</f>
        <v>0</v>
      </c>
      <c r="I7" s="46">
        <f>H7/38</f>
        <v>0</v>
      </c>
      <c r="J7" s="46">
        <f>D7+I7</f>
        <v>0</v>
      </c>
      <c r="K7" s="46">
        <f>IF(P7&lt;0,0,P7*$E$2)</f>
        <v>0</v>
      </c>
      <c r="L7" s="46">
        <f>SUM(J7:K7)</f>
        <v>0</v>
      </c>
      <c r="M7" s="46">
        <f>L7*38</f>
        <v>0</v>
      </c>
      <c r="P7" s="45">
        <f>J7-162</f>
        <v>-162</v>
      </c>
      <c r="Q7" s="44" t="s">
        <v>37</v>
      </c>
    </row>
    <row r="8" spans="1:17" ht="12.75">
      <c r="A8" s="15" t="s">
        <v>33</v>
      </c>
      <c r="B8" s="16">
        <v>0</v>
      </c>
      <c r="C8" s="15">
        <v>0</v>
      </c>
      <c r="D8" s="6">
        <f>B8*C8</f>
        <v>0</v>
      </c>
      <c r="E8" s="47">
        <f>C8*38</f>
        <v>0</v>
      </c>
      <c r="F8" s="19">
        <f>E8/46.4</f>
        <v>0</v>
      </c>
      <c r="G8" s="47">
        <f>F8*5.6</f>
        <v>0</v>
      </c>
      <c r="H8" s="46">
        <f>G8*B8</f>
        <v>0</v>
      </c>
      <c r="I8" s="46">
        <f>H8/38</f>
        <v>0</v>
      </c>
      <c r="J8" s="46">
        <f>D8+I8</f>
        <v>0</v>
      </c>
      <c r="K8" s="46">
        <f>IF(P8&lt;0,0,P8*$E$2)</f>
        <v>0</v>
      </c>
      <c r="L8" s="46">
        <f>SUM(J8:K8)</f>
        <v>0</v>
      </c>
      <c r="M8" s="46">
        <f>L8*38</f>
        <v>0</v>
      </c>
      <c r="P8" s="45">
        <f>J8-162</f>
        <v>-162</v>
      </c>
      <c r="Q8" s="44" t="s">
        <v>37</v>
      </c>
    </row>
    <row r="9" spans="3:13" ht="13.5" thickBot="1">
      <c r="C9" s="17" t="s">
        <v>8</v>
      </c>
      <c r="D9" s="7">
        <f>SUM(D6:D8)</f>
        <v>0</v>
      </c>
      <c r="E9" s="47"/>
      <c r="G9" s="7"/>
      <c r="H9" s="7"/>
      <c r="I9" s="48">
        <f>SUM(I6:I8)</f>
        <v>0</v>
      </c>
      <c r="J9" s="48">
        <f>SUM(J6:J8)</f>
        <v>0</v>
      </c>
      <c r="K9" s="48">
        <f>SUM(K6:K8)</f>
        <v>0</v>
      </c>
      <c r="L9" s="48">
        <f>SUM(L6:L8)</f>
        <v>0</v>
      </c>
      <c r="M9" s="49">
        <f>SUM(M6:M8)</f>
        <v>0</v>
      </c>
    </row>
    <row r="10" ht="12.75">
      <c r="P10" s="1" t="s">
        <v>54</v>
      </c>
    </row>
    <row r="11" ht="12.75">
      <c r="L11" s="1"/>
    </row>
    <row r="12" spans="12:13" ht="12.75">
      <c r="L12" s="1"/>
      <c r="M12" s="6"/>
    </row>
    <row r="14" spans="1:3" ht="12.75">
      <c r="A14" s="15" t="s">
        <v>34</v>
      </c>
      <c r="B14" s="15"/>
      <c r="C14" s="16">
        <f>M9/12</f>
        <v>0</v>
      </c>
    </row>
  </sheetData>
  <sheetProtection/>
  <mergeCells count="2">
    <mergeCell ref="E4:H4"/>
    <mergeCell ref="A4:D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Cumbria 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cash-flow-template-2020-2021</dc:title>
  <dc:subject/>
  <dc:creator>ctho</dc:creator>
  <cp:keywords/>
  <dc:description/>
  <cp:lastModifiedBy>Horsley, Sian A</cp:lastModifiedBy>
  <cp:lastPrinted>2009-12-07T12:49:21Z</cp:lastPrinted>
  <dcterms:created xsi:type="dcterms:W3CDTF">2008-04-16T11:25:36Z</dcterms:created>
  <dcterms:modified xsi:type="dcterms:W3CDTF">2020-09-15T11:18:32Z</dcterms:modified>
  <cp:category/>
  <cp:version/>
  <cp:contentType/>
  <cp:contentStatus/>
</cp:coreProperties>
</file>